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5480" windowHeight="8196" activeTab="0"/>
  </bookViews>
  <sheets>
    <sheet name="Rohkalkulation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<sst xmlns="http://schemas.openxmlformats.org/spreadsheetml/2006/main" count="76" uniqueCount="46">
  <si>
    <t>Länge</t>
  </si>
  <si>
    <t>Höhe</t>
  </si>
  <si>
    <t xml:space="preserve">geplante </t>
  </si>
  <si>
    <t>Wandlänge</t>
  </si>
  <si>
    <t>50 cm</t>
  </si>
  <si>
    <t>100 cm</t>
  </si>
  <si>
    <t>150 cm</t>
  </si>
  <si>
    <t>200 cm</t>
  </si>
  <si>
    <t xml:space="preserve">Einkauf </t>
  </si>
  <si>
    <t>Einzelpreise €</t>
  </si>
  <si>
    <t>Wandhöhe</t>
  </si>
  <si>
    <t xml:space="preserve">100 cm </t>
  </si>
  <si>
    <t>€ / Wand</t>
  </si>
  <si>
    <r>
      <t>100x30</t>
    </r>
    <r>
      <rPr>
        <sz val="10"/>
        <color indexed="8"/>
        <rFont val="Arial"/>
        <family val="2"/>
      </rPr>
      <t xml:space="preserve">   10/10</t>
    </r>
  </si>
  <si>
    <r>
      <t>100x30</t>
    </r>
    <r>
      <rPr>
        <sz val="10"/>
        <color indexed="8"/>
        <rFont val="Arial"/>
        <family val="2"/>
      </rPr>
      <t xml:space="preserve">    5x10</t>
    </r>
  </si>
  <si>
    <r>
      <t xml:space="preserve">  50x30 </t>
    </r>
    <r>
      <rPr>
        <sz val="10"/>
        <color indexed="8"/>
        <rFont val="Arial"/>
        <family val="2"/>
      </rPr>
      <t xml:space="preserve">   5x10</t>
    </r>
  </si>
  <si>
    <r>
      <t xml:space="preserve">  50x30</t>
    </r>
    <r>
      <rPr>
        <sz val="10"/>
        <color indexed="8"/>
        <rFont val="Arial"/>
        <family val="2"/>
      </rPr>
      <t xml:space="preserve">  10x10</t>
    </r>
  </si>
  <si>
    <r>
      <t>100x50</t>
    </r>
    <r>
      <rPr>
        <sz val="10"/>
        <color indexed="8"/>
        <rFont val="Arial"/>
        <family val="2"/>
      </rPr>
      <t xml:space="preserve">    5x10</t>
    </r>
  </si>
  <si>
    <t>Distanz 30</t>
  </si>
  <si>
    <t>Steck 30</t>
  </si>
  <si>
    <t>Steck 50</t>
  </si>
  <si>
    <t>Steck 100</t>
  </si>
  <si>
    <t>MwSt-Satz %</t>
  </si>
  <si>
    <t xml:space="preserve">Ihr Preis </t>
  </si>
  <si>
    <t xml:space="preserve">Ihr Netto-Preis </t>
  </si>
  <si>
    <t>incl. MwSt</t>
  </si>
  <si>
    <t>zzgl. MwSt</t>
  </si>
  <si>
    <t>Modul 2</t>
  </si>
  <si>
    <t>100x30   10/10</t>
  </si>
  <si>
    <t>Modul 4</t>
  </si>
  <si>
    <t>100x30    10/10</t>
  </si>
  <si>
    <t>Aufsatz</t>
  </si>
  <si>
    <t>50x30    5x10</t>
  </si>
  <si>
    <t>Seitenanbau</t>
  </si>
  <si>
    <t>50x30    10x10</t>
  </si>
  <si>
    <t>100x50    5x10</t>
  </si>
  <si>
    <t>100x50     5x10</t>
  </si>
  <si>
    <t>zzgl. Fracht €    incl. MwSt</t>
  </si>
  <si>
    <t>zzgl. Fracht €    netto</t>
  </si>
  <si>
    <t>Modul 1</t>
  </si>
  <si>
    <t>Modul 3</t>
  </si>
  <si>
    <t>Basis</t>
  </si>
  <si>
    <t>100x30    5x10</t>
  </si>
  <si>
    <t>1.Lage</t>
  </si>
  <si>
    <t>50x30  10x10</t>
  </si>
  <si>
    <t>Februar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</si>
</sst>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62"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color indexed="17"/>
      <name val="Arial"/>
      <family val="2"/>
    </font>
    <font>
      <sz val="14"/>
      <color indexed="10"/>
      <name val="Arial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u val="single"/>
      <sz val="9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33" borderId="15" xfId="0" applyFon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9" fontId="8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4" fontId="7" fillId="0" borderId="0" xfId="0" applyNumberFormat="1" applyFont="1" applyAlignment="1">
      <alignment/>
    </xf>
    <xf numFmtId="4" fontId="8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4" fontId="9" fillId="0" borderId="24" xfId="0" applyNumberFormat="1" applyFont="1" applyBorder="1" applyAlignment="1" applyProtection="1">
      <alignment horizontal="center"/>
      <protection locked="0"/>
    </xf>
    <xf numFmtId="0" fontId="10" fillId="0" borderId="31" xfId="0" applyFont="1" applyBorder="1" applyAlignment="1">
      <alignment horizontal="left" vertical="center"/>
    </xf>
    <xf numFmtId="0" fontId="12" fillId="34" borderId="32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4" fontId="13" fillId="33" borderId="28" xfId="0" applyNumberFormat="1" applyFont="1" applyFill="1" applyBorder="1" applyAlignment="1">
      <alignment horizontal="center"/>
    </xf>
    <xf numFmtId="4" fontId="13" fillId="33" borderId="29" xfId="0" applyNumberFormat="1" applyFont="1" applyFill="1" applyBorder="1" applyAlignment="1">
      <alignment horizontal="center"/>
    </xf>
    <xf numFmtId="4" fontId="13" fillId="33" borderId="30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/>
    </xf>
    <xf numFmtId="4" fontId="9" fillId="0" borderId="34" xfId="0" applyNumberFormat="1" applyFont="1" applyBorder="1" applyAlignment="1" applyProtection="1">
      <alignment horizontal="center"/>
      <protection locked="0"/>
    </xf>
    <xf numFmtId="0" fontId="11" fillId="0" borderId="35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4" fontId="13" fillId="33" borderId="38" xfId="0" applyNumberFormat="1" applyFont="1" applyFill="1" applyBorder="1" applyAlignment="1">
      <alignment horizontal="center"/>
    </xf>
    <xf numFmtId="4" fontId="13" fillId="33" borderId="39" xfId="0" applyNumberFormat="1" applyFont="1" applyFill="1" applyBorder="1" applyAlignment="1">
      <alignment horizontal="center"/>
    </xf>
    <xf numFmtId="4" fontId="13" fillId="33" borderId="4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32" xfId="0" applyFont="1" applyBorder="1" applyAlignment="1">
      <alignment horizontal="right"/>
    </xf>
    <xf numFmtId="1" fontId="15" fillId="0" borderId="3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164" fontId="18" fillId="33" borderId="34" xfId="0" applyNumberFormat="1" applyFont="1" applyFill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8" fillId="0" borderId="34" xfId="0" applyNumberFormat="1" applyFon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47</xdr:row>
      <xdr:rowOff>38100</xdr:rowOff>
    </xdr:from>
    <xdr:to>
      <xdr:col>6</xdr:col>
      <xdr:colOff>647700</xdr:colOff>
      <xdr:row>50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095625" y="8334375"/>
          <a:ext cx="619125" cy="485775"/>
        </a:xfrm>
        <a:prstGeom prst="leftArrow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9525</xdr:rowOff>
    </xdr:from>
    <xdr:to>
      <xdr:col>6</xdr:col>
      <xdr:colOff>657225</xdr:colOff>
      <xdr:row>38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105150" y="6362700"/>
          <a:ext cx="619125" cy="495300"/>
        </a:xfrm>
        <a:prstGeom prst="leftArrow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40</xdr:row>
      <xdr:rowOff>95250</xdr:rowOff>
    </xdr:from>
    <xdr:to>
      <xdr:col>9</xdr:col>
      <xdr:colOff>152400</xdr:colOff>
      <xdr:row>44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4924425" y="7258050"/>
          <a:ext cx="485775" cy="666750"/>
        </a:xfrm>
        <a:prstGeom prst="downArrow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6</xdr:col>
      <xdr:colOff>9525</xdr:colOff>
      <xdr:row>33</xdr:row>
      <xdr:rowOff>9525</xdr:rowOff>
    </xdr:to>
    <xdr:sp>
      <xdr:nvSpPr>
        <xdr:cNvPr id="4" name="Line 5"/>
        <xdr:cNvSpPr>
          <a:spLocks/>
        </xdr:cNvSpPr>
      </xdr:nvSpPr>
      <xdr:spPr>
        <a:xfrm>
          <a:off x="419100" y="5915025"/>
          <a:ext cx="2647950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9525</xdr:rowOff>
    </xdr:from>
    <xdr:to>
      <xdr:col>3</xdr:col>
      <xdr:colOff>9525</xdr:colOff>
      <xdr:row>40</xdr:row>
      <xdr:rowOff>0</xdr:rowOff>
    </xdr:to>
    <xdr:sp>
      <xdr:nvSpPr>
        <xdr:cNvPr id="5" name="Line 6"/>
        <xdr:cNvSpPr>
          <a:spLocks/>
        </xdr:cNvSpPr>
      </xdr:nvSpPr>
      <xdr:spPr>
        <a:xfrm>
          <a:off x="428625" y="5915025"/>
          <a:ext cx="0" cy="12477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40</xdr:row>
      <xdr:rowOff>9525</xdr:rowOff>
    </xdr:to>
    <xdr:sp>
      <xdr:nvSpPr>
        <xdr:cNvPr id="6" name="Line 7"/>
        <xdr:cNvSpPr>
          <a:spLocks/>
        </xdr:cNvSpPr>
      </xdr:nvSpPr>
      <xdr:spPr>
        <a:xfrm>
          <a:off x="3057525" y="5905500"/>
          <a:ext cx="0" cy="126682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161925</xdr:rowOff>
    </xdr:from>
    <xdr:to>
      <xdr:col>6</xdr:col>
      <xdr:colOff>0</xdr:colOff>
      <xdr:row>52</xdr:row>
      <xdr:rowOff>161925</xdr:rowOff>
    </xdr:to>
    <xdr:sp>
      <xdr:nvSpPr>
        <xdr:cNvPr id="7" name="Rectangle 9"/>
        <xdr:cNvSpPr>
          <a:spLocks/>
        </xdr:cNvSpPr>
      </xdr:nvSpPr>
      <xdr:spPr>
        <a:xfrm>
          <a:off x="419100" y="7972425"/>
          <a:ext cx="2638425" cy="1295400"/>
        </a:xfrm>
        <a:prstGeom prst="rect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44</xdr:row>
      <xdr:rowOff>161925</xdr:rowOff>
    </xdr:from>
    <xdr:to>
      <xdr:col>9</xdr:col>
      <xdr:colOff>885825</xdr:colOff>
      <xdr:row>44</xdr:row>
      <xdr:rowOff>161925</xdr:rowOff>
    </xdr:to>
    <xdr:sp>
      <xdr:nvSpPr>
        <xdr:cNvPr id="8" name="Line 10"/>
        <xdr:cNvSpPr>
          <a:spLocks/>
        </xdr:cNvSpPr>
      </xdr:nvSpPr>
      <xdr:spPr>
        <a:xfrm>
          <a:off x="3762375" y="7972425"/>
          <a:ext cx="2381250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161925</xdr:rowOff>
    </xdr:from>
    <xdr:to>
      <xdr:col>10</xdr:col>
      <xdr:colOff>0</xdr:colOff>
      <xdr:row>52</xdr:row>
      <xdr:rowOff>161925</xdr:rowOff>
    </xdr:to>
    <xdr:sp>
      <xdr:nvSpPr>
        <xdr:cNvPr id="9" name="Line 11"/>
        <xdr:cNvSpPr>
          <a:spLocks/>
        </xdr:cNvSpPr>
      </xdr:nvSpPr>
      <xdr:spPr>
        <a:xfrm>
          <a:off x="6143625" y="7972425"/>
          <a:ext cx="0" cy="129540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10" name="Line 12"/>
        <xdr:cNvSpPr>
          <a:spLocks/>
        </xdr:cNvSpPr>
      </xdr:nvSpPr>
      <xdr:spPr>
        <a:xfrm>
          <a:off x="3771900" y="9267825"/>
          <a:ext cx="23717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9525</xdr:rowOff>
    </xdr:from>
    <xdr:to>
      <xdr:col>10</xdr:col>
      <xdr:colOff>0</xdr:colOff>
      <xdr:row>33</xdr:row>
      <xdr:rowOff>9525</xdr:rowOff>
    </xdr:to>
    <xdr:sp>
      <xdr:nvSpPr>
        <xdr:cNvPr id="11" name="Line 13"/>
        <xdr:cNvSpPr>
          <a:spLocks/>
        </xdr:cNvSpPr>
      </xdr:nvSpPr>
      <xdr:spPr>
        <a:xfrm>
          <a:off x="3762375" y="5915025"/>
          <a:ext cx="2381250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</xdr:row>
      <xdr:rowOff>9525</xdr:rowOff>
    </xdr:from>
    <xdr:to>
      <xdr:col>10</xdr:col>
      <xdr:colOff>9525</xdr:colOff>
      <xdr:row>40</xdr:row>
      <xdr:rowOff>0</xdr:rowOff>
    </xdr:to>
    <xdr:sp>
      <xdr:nvSpPr>
        <xdr:cNvPr id="12" name="Line 14"/>
        <xdr:cNvSpPr>
          <a:spLocks/>
        </xdr:cNvSpPr>
      </xdr:nvSpPr>
      <xdr:spPr>
        <a:xfrm>
          <a:off x="6153150" y="5915025"/>
          <a:ext cx="0" cy="12477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40</xdr:row>
      <xdr:rowOff>114300</xdr:rowOff>
    </xdr:from>
    <xdr:to>
      <xdr:col>4</xdr:col>
      <xdr:colOff>685800</xdr:colOff>
      <xdr:row>44</xdr:row>
      <xdr:rowOff>133350</xdr:rowOff>
    </xdr:to>
    <xdr:sp>
      <xdr:nvSpPr>
        <xdr:cNvPr id="13" name="AutoShape 3"/>
        <xdr:cNvSpPr>
          <a:spLocks/>
        </xdr:cNvSpPr>
      </xdr:nvSpPr>
      <xdr:spPr>
        <a:xfrm>
          <a:off x="1524000" y="7277100"/>
          <a:ext cx="485775" cy="666750"/>
        </a:xfrm>
        <a:prstGeom prst="downArrow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9</xdr:col>
      <xdr:colOff>0</xdr:colOff>
      <xdr:row>15</xdr:row>
      <xdr:rowOff>133350</xdr:rowOff>
    </xdr:to>
    <xdr:sp>
      <xdr:nvSpPr>
        <xdr:cNvPr id="14" name="Rectangle 19"/>
        <xdr:cNvSpPr>
          <a:spLocks/>
        </xdr:cNvSpPr>
      </xdr:nvSpPr>
      <xdr:spPr>
        <a:xfrm>
          <a:off x="419100" y="1276350"/>
          <a:ext cx="4838700" cy="1562100"/>
        </a:xfrm>
        <a:prstGeom prst="rect">
          <a:avLst/>
        </a:prstGeom>
        <a:solidFill>
          <a:srgbClr val="96969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38100</xdr:rowOff>
    </xdr:from>
    <xdr:to>
      <xdr:col>8</xdr:col>
      <xdr:colOff>619125</xdr:colOff>
      <xdr:row>15</xdr:row>
      <xdr:rowOff>38100</xdr:rowOff>
    </xdr:to>
    <xdr:sp fLocksText="0">
      <xdr:nvSpPr>
        <xdr:cNvPr id="15" name="Text 18"/>
        <xdr:cNvSpPr txBox="1">
          <a:spLocks noChangeArrowheads="1"/>
        </xdr:cNvSpPr>
      </xdr:nvSpPr>
      <xdr:spPr>
        <a:xfrm>
          <a:off x="485775" y="1333500"/>
          <a:ext cx="4686300" cy="140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Kalkulation Steinzaun SZ 30 forte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eben Sie rechts die gewünschte Wandlänge in vollen Metern in der Spalte der gewünschten Höhe ein, es sind auch Mischhöhen möglich.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Einkaufspreis erscheint in grünen Zahlen.                                                   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Lesen Sie den Materialbedarf 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hier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ab.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die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 Gitter 50x30  5x10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ist immer gleich</a:t>
          </a:r>
        </a:p>
      </xdr:txBody>
    </xdr:sp>
    <xdr:clientData/>
  </xdr:twoCellAnchor>
  <xdr:twoCellAnchor>
    <xdr:from>
      <xdr:col>10</xdr:col>
      <xdr:colOff>276225</xdr:colOff>
      <xdr:row>34</xdr:row>
      <xdr:rowOff>57150</xdr:rowOff>
    </xdr:from>
    <xdr:to>
      <xdr:col>11</xdr:col>
      <xdr:colOff>1076325</xdr:colOff>
      <xdr:row>49</xdr:row>
      <xdr:rowOff>85725</xdr:rowOff>
    </xdr:to>
    <xdr:sp fLocksText="0">
      <xdr:nvSpPr>
        <xdr:cNvPr id="16" name="Text 20"/>
        <xdr:cNvSpPr txBox="1">
          <a:spLocks noChangeArrowheads="1"/>
        </xdr:cNvSpPr>
      </xdr:nvSpPr>
      <xdr:spPr>
        <a:xfrm>
          <a:off x="6419850" y="6248400"/>
          <a:ext cx="2181225" cy="2457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Schematische Darstellung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des Aufbaues einer Wand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 liefern 4 Module: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Modul 1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 bei jeder Wand der links unten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beginnende Korb.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 besteht komplett aus sechs Seiten.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Module 2 bis 4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fehlen Böden und/oder Seitenteile.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Doppelter Einbau ist nicht nötig. </a:t>
          </a:r>
        </a:p>
      </xdr:txBody>
    </xdr:sp>
    <xdr:clientData/>
  </xdr:twoCellAnchor>
  <xdr:twoCellAnchor>
    <xdr:from>
      <xdr:col>2</xdr:col>
      <xdr:colOff>104775</xdr:colOff>
      <xdr:row>31</xdr:row>
      <xdr:rowOff>47625</xdr:rowOff>
    </xdr:from>
    <xdr:to>
      <xdr:col>11</xdr:col>
      <xdr:colOff>1219200</xdr:colOff>
      <xdr:row>54</xdr:row>
      <xdr:rowOff>38100</xdr:rowOff>
    </xdr:to>
    <xdr:sp>
      <xdr:nvSpPr>
        <xdr:cNvPr id="17" name="Rectangle 21"/>
        <xdr:cNvSpPr>
          <a:spLocks/>
        </xdr:cNvSpPr>
      </xdr:nvSpPr>
      <xdr:spPr>
        <a:xfrm>
          <a:off x="342900" y="5514975"/>
          <a:ext cx="8401050" cy="3952875"/>
        </a:xfrm>
        <a:prstGeom prst="rect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142875</xdr:rowOff>
    </xdr:from>
    <xdr:to>
      <xdr:col>9</xdr:col>
      <xdr:colOff>809625</xdr:colOff>
      <xdr:row>13</xdr:row>
      <xdr:rowOff>142875</xdr:rowOff>
    </xdr:to>
    <xdr:sp>
      <xdr:nvSpPr>
        <xdr:cNvPr id="18" name="Line 22"/>
        <xdr:cNvSpPr>
          <a:spLocks/>
        </xdr:cNvSpPr>
      </xdr:nvSpPr>
      <xdr:spPr>
        <a:xfrm>
          <a:off x="5276850" y="2352675"/>
          <a:ext cx="790575" cy="0"/>
        </a:xfrm>
        <a:prstGeom prst="line">
          <a:avLst/>
        </a:prstGeom>
        <a:noFill/>
        <a:ln w="284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657225</xdr:colOff>
      <xdr:row>18</xdr:row>
      <xdr:rowOff>28575</xdr:rowOff>
    </xdr:from>
    <xdr:to>
      <xdr:col>10</xdr:col>
      <xdr:colOff>657225</xdr:colOff>
      <xdr:row>26</xdr:row>
      <xdr:rowOff>85725</xdr:rowOff>
    </xdr:to>
    <xdr:sp>
      <xdr:nvSpPr>
        <xdr:cNvPr id="19" name="Line 24"/>
        <xdr:cNvSpPr>
          <a:spLocks/>
        </xdr:cNvSpPr>
      </xdr:nvSpPr>
      <xdr:spPr>
        <a:xfrm>
          <a:off x="6800850" y="3324225"/>
          <a:ext cx="0" cy="1581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695325</xdr:colOff>
      <xdr:row>18</xdr:row>
      <xdr:rowOff>28575</xdr:rowOff>
    </xdr:from>
    <xdr:to>
      <xdr:col>11</xdr:col>
      <xdr:colOff>695325</xdr:colOff>
      <xdr:row>26</xdr:row>
      <xdr:rowOff>85725</xdr:rowOff>
    </xdr:to>
    <xdr:sp>
      <xdr:nvSpPr>
        <xdr:cNvPr id="20" name="Line 26"/>
        <xdr:cNvSpPr>
          <a:spLocks/>
        </xdr:cNvSpPr>
      </xdr:nvSpPr>
      <xdr:spPr>
        <a:xfrm>
          <a:off x="8220075" y="3324225"/>
          <a:ext cx="0" cy="1581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666750</xdr:colOff>
      <xdr:row>18</xdr:row>
      <xdr:rowOff>57150</xdr:rowOff>
    </xdr:from>
    <xdr:to>
      <xdr:col>12</xdr:col>
      <xdr:colOff>666750</xdr:colOff>
      <xdr:row>26</xdr:row>
      <xdr:rowOff>114300</xdr:rowOff>
    </xdr:to>
    <xdr:sp>
      <xdr:nvSpPr>
        <xdr:cNvPr id="21" name="Line 27"/>
        <xdr:cNvSpPr>
          <a:spLocks/>
        </xdr:cNvSpPr>
      </xdr:nvSpPr>
      <xdr:spPr>
        <a:xfrm>
          <a:off x="9572625" y="3352800"/>
          <a:ext cx="0" cy="1581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695325</xdr:colOff>
      <xdr:row>18</xdr:row>
      <xdr:rowOff>28575</xdr:rowOff>
    </xdr:from>
    <xdr:to>
      <xdr:col>13</xdr:col>
      <xdr:colOff>695325</xdr:colOff>
      <xdr:row>26</xdr:row>
      <xdr:rowOff>85725</xdr:rowOff>
    </xdr:to>
    <xdr:sp>
      <xdr:nvSpPr>
        <xdr:cNvPr id="22" name="Line 28"/>
        <xdr:cNvSpPr>
          <a:spLocks/>
        </xdr:cNvSpPr>
      </xdr:nvSpPr>
      <xdr:spPr>
        <a:xfrm>
          <a:off x="10982325" y="3324225"/>
          <a:ext cx="0" cy="1581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13</xdr:row>
      <xdr:rowOff>257175</xdr:rowOff>
    </xdr:from>
    <xdr:to>
      <xdr:col>6</xdr:col>
      <xdr:colOff>485775</xdr:colOff>
      <xdr:row>15</xdr:row>
      <xdr:rowOff>200025</xdr:rowOff>
    </xdr:to>
    <xdr:sp>
      <xdr:nvSpPr>
        <xdr:cNvPr id="23" name="Line 30"/>
        <xdr:cNvSpPr>
          <a:spLocks/>
        </xdr:cNvSpPr>
      </xdr:nvSpPr>
      <xdr:spPr>
        <a:xfrm>
          <a:off x="2505075" y="2466975"/>
          <a:ext cx="1038225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209550</xdr:rowOff>
    </xdr:from>
    <xdr:to>
      <xdr:col>8</xdr:col>
      <xdr:colOff>361950</xdr:colOff>
      <xdr:row>15</xdr:row>
      <xdr:rowOff>209550</xdr:rowOff>
    </xdr:to>
    <xdr:sp>
      <xdr:nvSpPr>
        <xdr:cNvPr id="24" name="Line 31"/>
        <xdr:cNvSpPr>
          <a:spLocks/>
        </xdr:cNvSpPr>
      </xdr:nvSpPr>
      <xdr:spPr>
        <a:xfrm>
          <a:off x="2571750" y="2914650"/>
          <a:ext cx="2343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209550</xdr:rowOff>
    </xdr:from>
    <xdr:to>
      <xdr:col>5</xdr:col>
      <xdr:colOff>371475</xdr:colOff>
      <xdr:row>16</xdr:row>
      <xdr:rowOff>114300</xdr:rowOff>
    </xdr:to>
    <xdr:sp>
      <xdr:nvSpPr>
        <xdr:cNvPr id="25" name="Line 32"/>
        <xdr:cNvSpPr>
          <a:spLocks/>
        </xdr:cNvSpPr>
      </xdr:nvSpPr>
      <xdr:spPr>
        <a:xfrm>
          <a:off x="2571750" y="2914650"/>
          <a:ext cx="952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15</xdr:row>
      <xdr:rowOff>209550</xdr:rowOff>
    </xdr:from>
    <xdr:to>
      <xdr:col>6</xdr:col>
      <xdr:colOff>323850</xdr:colOff>
      <xdr:row>16</xdr:row>
      <xdr:rowOff>114300</xdr:rowOff>
    </xdr:to>
    <xdr:sp>
      <xdr:nvSpPr>
        <xdr:cNvPr id="26" name="Line 33"/>
        <xdr:cNvSpPr>
          <a:spLocks/>
        </xdr:cNvSpPr>
      </xdr:nvSpPr>
      <xdr:spPr>
        <a:xfrm flipH="1">
          <a:off x="3371850" y="2914650"/>
          <a:ext cx="952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15</xdr:row>
      <xdr:rowOff>209550</xdr:rowOff>
    </xdr:from>
    <xdr:to>
      <xdr:col>7</xdr:col>
      <xdr:colOff>352425</xdr:colOff>
      <xdr:row>16</xdr:row>
      <xdr:rowOff>114300</xdr:rowOff>
    </xdr:to>
    <xdr:sp>
      <xdr:nvSpPr>
        <xdr:cNvPr id="27" name="Line 34"/>
        <xdr:cNvSpPr>
          <a:spLocks/>
        </xdr:cNvSpPr>
      </xdr:nvSpPr>
      <xdr:spPr>
        <a:xfrm flipH="1">
          <a:off x="4095750" y="2914650"/>
          <a:ext cx="1905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15</xdr:row>
      <xdr:rowOff>209550</xdr:rowOff>
    </xdr:from>
    <xdr:to>
      <xdr:col>8</xdr:col>
      <xdr:colOff>371475</xdr:colOff>
      <xdr:row>16</xdr:row>
      <xdr:rowOff>114300</xdr:rowOff>
    </xdr:to>
    <xdr:sp>
      <xdr:nvSpPr>
        <xdr:cNvPr id="28" name="Line 35"/>
        <xdr:cNvSpPr>
          <a:spLocks/>
        </xdr:cNvSpPr>
      </xdr:nvSpPr>
      <xdr:spPr>
        <a:xfrm>
          <a:off x="4914900" y="2914650"/>
          <a:ext cx="952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85725</xdr:rowOff>
    </xdr:from>
    <xdr:to>
      <xdr:col>13</xdr:col>
      <xdr:colOff>1362075</xdr:colOff>
      <xdr:row>9</xdr:row>
      <xdr:rowOff>85725</xdr:rowOff>
    </xdr:to>
    <xdr:pic>
      <xdr:nvPicPr>
        <xdr:cNvPr id="29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5725"/>
          <a:ext cx="5772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93"/>
  <sheetViews>
    <sheetView showGridLines="0" showRowColHeaders="0" tabSelected="1" zoomScale="80" zoomScaleNormal="80" zoomScalePageLayoutView="0" workbookViewId="0" topLeftCell="A4">
      <selection activeCell="K15" sqref="K15"/>
    </sheetView>
  </sheetViews>
  <sheetFormatPr defaultColWidth="11.421875" defaultRowHeight="12.75"/>
  <cols>
    <col min="1" max="1" width="0.85546875" style="0" customWidth="1"/>
    <col min="2" max="3" width="2.7109375" style="0" customWidth="1"/>
    <col min="4" max="4" width="13.57421875" style="0" customWidth="1"/>
    <col min="5" max="5" width="13.28125" style="0" customWidth="1"/>
    <col min="6" max="6" width="12.7109375" style="0" customWidth="1"/>
    <col min="7" max="7" width="10.421875" style="0" customWidth="1"/>
    <col min="8" max="8" width="12.00390625" style="0" customWidth="1"/>
    <col min="9" max="9" width="10.57421875" style="0" customWidth="1"/>
    <col min="10" max="10" width="13.28125" style="0" customWidth="1"/>
    <col min="11" max="14" width="20.7109375" style="0" customWidth="1"/>
    <col min="15" max="15" width="9.00390625" style="0" customWidth="1"/>
    <col min="16" max="16" width="9.57421875" style="0" customWidth="1"/>
    <col min="17" max="17" width="8.140625" style="0" customWidth="1"/>
    <col min="19" max="19" width="8.7109375" style="0" customWidth="1"/>
    <col min="20" max="20" width="8.57421875" style="0" customWidth="1"/>
  </cols>
  <sheetData>
    <row r="8" spans="6:9" ht="12.75">
      <c r="F8" s="1"/>
      <c r="G8" s="1"/>
      <c r="H8" s="1"/>
      <c r="I8" s="1"/>
    </row>
    <row r="9" spans="6:9" ht="12.75">
      <c r="F9" s="1"/>
      <c r="G9" s="1"/>
      <c r="H9" s="1"/>
      <c r="I9" s="1"/>
    </row>
    <row r="10" spans="6:9" ht="12.75">
      <c r="F10" s="1"/>
      <c r="G10" s="1"/>
      <c r="H10" s="1"/>
      <c r="I10" s="1"/>
    </row>
    <row r="11" spans="5:10" ht="12.75">
      <c r="E11" s="2"/>
      <c r="F11" s="1"/>
      <c r="G11" s="1"/>
      <c r="H11" s="1"/>
      <c r="I11" s="1"/>
      <c r="J11" s="3" t="s">
        <v>45</v>
      </c>
    </row>
    <row r="12" spans="2:11" ht="12.75">
      <c r="B12" s="4"/>
      <c r="C12" s="4"/>
      <c r="D12" s="4"/>
      <c r="E12" s="2"/>
      <c r="F12" s="5" t="s">
        <v>0</v>
      </c>
      <c r="G12" s="5" t="s">
        <v>1</v>
      </c>
      <c r="H12" s="6"/>
      <c r="I12" s="7"/>
      <c r="J12" s="8"/>
      <c r="K12" s="8"/>
    </row>
    <row r="13" spans="2:14" ht="21">
      <c r="B13" s="4"/>
      <c r="C13" s="4"/>
      <c r="D13" s="9"/>
      <c r="E13" s="2"/>
      <c r="F13" s="5">
        <f>K14</f>
        <v>0</v>
      </c>
      <c r="G13" s="5">
        <v>0.5</v>
      </c>
      <c r="H13" s="2">
        <f>F13-1</f>
        <v>-1</v>
      </c>
      <c r="I13" s="7"/>
      <c r="K13" s="10"/>
      <c r="L13" s="11" t="s">
        <v>2</v>
      </c>
      <c r="M13" s="11" t="s">
        <v>3</v>
      </c>
      <c r="N13" s="12"/>
    </row>
    <row r="14" spans="2:14" ht="21">
      <c r="B14" s="4"/>
      <c r="C14" s="4"/>
      <c r="D14" s="4"/>
      <c r="E14" s="2"/>
      <c r="F14" s="5">
        <f>L14</f>
        <v>0</v>
      </c>
      <c r="G14" s="5">
        <v>1</v>
      </c>
      <c r="H14" s="2">
        <f>F14-1</f>
        <v>-1</v>
      </c>
      <c r="I14" s="13"/>
      <c r="K14" s="14">
        <v>0</v>
      </c>
      <c r="L14" s="14">
        <v>0</v>
      </c>
      <c r="M14" s="14">
        <v>0</v>
      </c>
      <c r="N14" s="14">
        <v>0</v>
      </c>
    </row>
    <row r="15" spans="2:14" ht="18" customHeight="1">
      <c r="B15" s="4"/>
      <c r="C15" s="4"/>
      <c r="D15" s="4"/>
      <c r="E15" s="2"/>
      <c r="F15" s="5">
        <f>M14</f>
        <v>0</v>
      </c>
      <c r="G15" s="5">
        <v>1.5</v>
      </c>
      <c r="H15" s="2">
        <f>F15-1</f>
        <v>-1</v>
      </c>
      <c r="I15" s="15"/>
      <c r="K15" s="16"/>
      <c r="L15" s="17"/>
      <c r="M15" s="18"/>
      <c r="N15" s="19"/>
    </row>
    <row r="16" spans="2:14" ht="21">
      <c r="B16" s="4"/>
      <c r="C16" s="4"/>
      <c r="D16" s="4"/>
      <c r="E16" s="2"/>
      <c r="F16" s="5">
        <f>N14</f>
        <v>0</v>
      </c>
      <c r="G16" s="5">
        <v>2</v>
      </c>
      <c r="H16" s="2">
        <f>F16-1</f>
        <v>-1</v>
      </c>
      <c r="I16" s="15"/>
      <c r="K16" s="20" t="s">
        <v>4</v>
      </c>
      <c r="L16" s="21" t="s">
        <v>5</v>
      </c>
      <c r="M16" s="21" t="s">
        <v>6</v>
      </c>
      <c r="N16" s="22" t="s">
        <v>7</v>
      </c>
    </row>
    <row r="17" spans="2:14" ht="12.75">
      <c r="B17" s="23"/>
      <c r="C17" s="23"/>
      <c r="D17" s="24" t="s">
        <v>8</v>
      </c>
      <c r="F17" s="25"/>
      <c r="G17" s="25"/>
      <c r="H17" s="25"/>
      <c r="I17" s="25"/>
      <c r="K17" s="26"/>
      <c r="L17" s="27"/>
      <c r="M17" s="27"/>
      <c r="N17" s="28"/>
    </row>
    <row r="18" spans="2:14" ht="12.75">
      <c r="B18" s="29"/>
      <c r="C18" s="29"/>
      <c r="D18" s="30" t="s">
        <v>9</v>
      </c>
      <c r="E18" s="31" t="s">
        <v>10</v>
      </c>
      <c r="F18" s="32" t="s">
        <v>4</v>
      </c>
      <c r="G18" s="32" t="s">
        <v>11</v>
      </c>
      <c r="H18" s="32" t="s">
        <v>6</v>
      </c>
      <c r="I18" s="33" t="s">
        <v>7</v>
      </c>
      <c r="K18" s="34" t="s">
        <v>12</v>
      </c>
      <c r="L18" s="35" t="s">
        <v>12</v>
      </c>
      <c r="M18" s="35" t="s">
        <v>12</v>
      </c>
      <c r="N18" s="36" t="s">
        <v>12</v>
      </c>
    </row>
    <row r="19" spans="2:14" ht="15" customHeight="1">
      <c r="B19" s="29"/>
      <c r="C19" s="29"/>
      <c r="D19" s="37">
        <v>7.84</v>
      </c>
      <c r="E19" s="38" t="s">
        <v>13</v>
      </c>
      <c r="F19" s="39">
        <f>1+H13*I46</f>
        <v>0</v>
      </c>
      <c r="G19" s="39">
        <f>2+H14*(I46+I34)</f>
        <v>0</v>
      </c>
      <c r="H19" s="39">
        <f>3+H15*(I46+I34+I34)</f>
        <v>0</v>
      </c>
      <c r="I19" s="40">
        <f>4+H16*(I46+I34+I34+I34)</f>
        <v>0</v>
      </c>
      <c r="K19" s="41">
        <f aca="true" t="shared" si="0" ref="K19:K27">D19*F19</f>
        <v>0</v>
      </c>
      <c r="L19" s="42">
        <f aca="true" t="shared" si="1" ref="L19:L27">D19*G19</f>
        <v>0</v>
      </c>
      <c r="M19" s="42">
        <f aca="true" t="shared" si="2" ref="M19:M27">D19*H19</f>
        <v>0</v>
      </c>
      <c r="N19" s="43">
        <f aca="true" t="shared" si="3" ref="N19:N27">D19*I19</f>
        <v>0</v>
      </c>
    </row>
    <row r="20" spans="2:14" ht="15" customHeight="1">
      <c r="B20" s="29"/>
      <c r="C20" s="29"/>
      <c r="D20" s="37">
        <v>12.59</v>
      </c>
      <c r="E20" s="44" t="s">
        <v>14</v>
      </c>
      <c r="F20" s="45">
        <f>1+H13*I47</f>
        <v>0</v>
      </c>
      <c r="G20" s="45">
        <f>1+H14*(I47)</f>
        <v>0</v>
      </c>
      <c r="H20" s="45">
        <f>1+H15*I47</f>
        <v>0</v>
      </c>
      <c r="I20" s="46">
        <f>1+H16*I47</f>
        <v>0</v>
      </c>
      <c r="K20" s="41">
        <f t="shared" si="0"/>
        <v>0</v>
      </c>
      <c r="L20" s="42">
        <f t="shared" si="1"/>
        <v>0</v>
      </c>
      <c r="M20" s="42">
        <f t="shared" si="2"/>
        <v>0</v>
      </c>
      <c r="N20" s="43">
        <f t="shared" si="3"/>
        <v>0</v>
      </c>
    </row>
    <row r="21" spans="2:14" ht="15" customHeight="1">
      <c r="B21" s="29"/>
      <c r="C21" s="29"/>
      <c r="D21" s="37">
        <v>7.05</v>
      </c>
      <c r="E21" s="44" t="s">
        <v>15</v>
      </c>
      <c r="F21" s="45">
        <v>2</v>
      </c>
      <c r="G21" s="45">
        <f>4</f>
        <v>4</v>
      </c>
      <c r="H21" s="45">
        <f>6</f>
        <v>6</v>
      </c>
      <c r="I21" s="46">
        <f>8</f>
        <v>8</v>
      </c>
      <c r="K21" s="41">
        <f t="shared" si="0"/>
        <v>14.1</v>
      </c>
      <c r="L21" s="42">
        <f t="shared" si="1"/>
        <v>28.2</v>
      </c>
      <c r="M21" s="42">
        <f t="shared" si="2"/>
        <v>42.3</v>
      </c>
      <c r="N21" s="43">
        <f t="shared" si="3"/>
        <v>56.4</v>
      </c>
    </row>
    <row r="22" spans="2:14" ht="15" customHeight="1">
      <c r="B22" s="29"/>
      <c r="C22" s="29"/>
      <c r="D22" s="37">
        <v>3.8</v>
      </c>
      <c r="E22" s="44" t="s">
        <v>16</v>
      </c>
      <c r="F22" s="45">
        <f>0+H13*I48</f>
        <v>-1</v>
      </c>
      <c r="G22" s="45">
        <f>0+H14*(I48+I35)</f>
        <v>-2</v>
      </c>
      <c r="H22" s="45">
        <f>0+(H15*I48)+(2*H15*I35)</f>
        <v>-3</v>
      </c>
      <c r="I22" s="46">
        <f>0+(H16*I48)+(3*H16*I35)</f>
        <v>-4</v>
      </c>
      <c r="K22" s="41">
        <f t="shared" si="0"/>
        <v>-3.8</v>
      </c>
      <c r="L22" s="42">
        <f t="shared" si="1"/>
        <v>-7.6</v>
      </c>
      <c r="M22" s="42">
        <f t="shared" si="2"/>
        <v>-11.399999999999999</v>
      </c>
      <c r="N22" s="43">
        <f t="shared" si="3"/>
        <v>-15.2</v>
      </c>
    </row>
    <row r="23" spans="1:14" ht="15" customHeight="1">
      <c r="A23" s="47"/>
      <c r="B23" s="29"/>
      <c r="C23" s="29"/>
      <c r="D23" s="37">
        <v>15.62</v>
      </c>
      <c r="E23" s="48" t="s">
        <v>17</v>
      </c>
      <c r="F23" s="45">
        <f>2+H13*I49</f>
        <v>0</v>
      </c>
      <c r="G23" s="45">
        <f>4+H14*(I49+I36)</f>
        <v>0</v>
      </c>
      <c r="H23" s="45">
        <f>6+(H15*I49)+(2*H15*I36)</f>
        <v>0</v>
      </c>
      <c r="I23" s="46">
        <f>8+(H16*I49)+(3*H16*I36)</f>
        <v>0</v>
      </c>
      <c r="K23" s="41">
        <f t="shared" si="0"/>
        <v>0</v>
      </c>
      <c r="L23" s="42">
        <f t="shared" si="1"/>
        <v>0</v>
      </c>
      <c r="M23" s="42">
        <f t="shared" si="2"/>
        <v>0</v>
      </c>
      <c r="N23" s="43">
        <f t="shared" si="3"/>
        <v>0</v>
      </c>
    </row>
    <row r="24" spans="1:14" ht="15" customHeight="1">
      <c r="A24" s="8"/>
      <c r="B24" s="29"/>
      <c r="C24" s="29"/>
      <c r="D24" s="37">
        <v>1.27</v>
      </c>
      <c r="E24" s="49" t="s">
        <v>18</v>
      </c>
      <c r="F24" s="45">
        <f>3+H13*I50</f>
        <v>0</v>
      </c>
      <c r="G24" s="45">
        <f>6+H14*(I50+I37)</f>
        <v>0</v>
      </c>
      <c r="H24" s="45">
        <f>9+(H15*I50)+(2*H15*I37)</f>
        <v>0</v>
      </c>
      <c r="I24" s="46">
        <f>12+(H16*I50)+(3*H16*I37)</f>
        <v>0</v>
      </c>
      <c r="K24" s="41">
        <f t="shared" si="0"/>
        <v>0</v>
      </c>
      <c r="L24" s="42">
        <f t="shared" si="1"/>
        <v>0</v>
      </c>
      <c r="M24" s="42">
        <f t="shared" si="2"/>
        <v>0</v>
      </c>
      <c r="N24" s="43">
        <f t="shared" si="3"/>
        <v>0</v>
      </c>
    </row>
    <row r="25" spans="1:14" ht="15" customHeight="1">
      <c r="A25" s="8"/>
      <c r="B25" s="29"/>
      <c r="C25" s="29"/>
      <c r="D25" s="37">
        <v>1.44</v>
      </c>
      <c r="E25" s="49" t="s">
        <v>19</v>
      </c>
      <c r="F25" s="45">
        <f>4+H13*I51</f>
        <v>2</v>
      </c>
      <c r="G25" s="45">
        <f>6+H14*(I51+I38)</f>
        <v>3</v>
      </c>
      <c r="H25" s="45">
        <f>8+(H15*I51)+(2*H15*I38)</f>
        <v>4</v>
      </c>
      <c r="I25" s="46">
        <f>10+(H16*I51)+(3*H16*I38)</f>
        <v>5</v>
      </c>
      <c r="K25" s="41">
        <f t="shared" si="0"/>
        <v>2.88</v>
      </c>
      <c r="L25" s="42">
        <f t="shared" si="1"/>
        <v>4.32</v>
      </c>
      <c r="M25" s="42">
        <f t="shared" si="2"/>
        <v>5.76</v>
      </c>
      <c r="N25" s="43">
        <f t="shared" si="3"/>
        <v>7.199999999999999</v>
      </c>
    </row>
    <row r="26" spans="1:14" ht="15" customHeight="1">
      <c r="A26" s="8"/>
      <c r="B26" s="29"/>
      <c r="C26" s="29"/>
      <c r="D26" s="37">
        <v>1.58</v>
      </c>
      <c r="E26" s="49" t="s">
        <v>20</v>
      </c>
      <c r="F26" s="45">
        <f>4+H13*I52</f>
        <v>2</v>
      </c>
      <c r="G26" s="45">
        <f>8+H14*(I52+I39)</f>
        <v>4</v>
      </c>
      <c r="H26" s="45">
        <f>12+(H15*I52)+(2*H15*I39)</f>
        <v>6</v>
      </c>
      <c r="I26" s="46">
        <f>16+(H16*I52)+(3*H16*I39)</f>
        <v>8</v>
      </c>
      <c r="K26" s="41">
        <f t="shared" si="0"/>
        <v>3.16</v>
      </c>
      <c r="L26" s="42">
        <f t="shared" si="1"/>
        <v>6.32</v>
      </c>
      <c r="M26" s="42">
        <f t="shared" si="2"/>
        <v>9.48</v>
      </c>
      <c r="N26" s="43">
        <f t="shared" si="3"/>
        <v>12.64</v>
      </c>
    </row>
    <row r="27" spans="1:14" ht="15" customHeight="1">
      <c r="A27" s="8"/>
      <c r="B27" s="29"/>
      <c r="C27" s="29"/>
      <c r="D27" s="50">
        <v>2.39</v>
      </c>
      <c r="E27" s="51" t="s">
        <v>21</v>
      </c>
      <c r="F27" s="52">
        <f>4+H13*I53</f>
        <v>0</v>
      </c>
      <c r="G27" s="52">
        <f>6+H14*(I53+I40)</f>
        <v>0</v>
      </c>
      <c r="H27" s="52">
        <f>8+(H15*I53)+(2*H15*I40)</f>
        <v>0</v>
      </c>
      <c r="I27" s="53">
        <f>10+(H16*I53)+(3*H16*I40)</f>
        <v>0</v>
      </c>
      <c r="K27" s="54">
        <f t="shared" si="0"/>
        <v>0</v>
      </c>
      <c r="L27" s="55">
        <f t="shared" si="1"/>
        <v>0</v>
      </c>
      <c r="M27" s="55">
        <f t="shared" si="2"/>
        <v>0</v>
      </c>
      <c r="N27" s="56">
        <f t="shared" si="3"/>
        <v>0</v>
      </c>
    </row>
    <row r="28" spans="1:14" ht="22.5">
      <c r="A28" s="8"/>
      <c r="B28" s="57"/>
      <c r="C28" s="57"/>
      <c r="D28" s="58" t="s">
        <v>22</v>
      </c>
      <c r="E28" s="59">
        <v>19</v>
      </c>
      <c r="F28" s="60">
        <f>E28/100+1</f>
        <v>1.19</v>
      </c>
      <c r="G28" s="7"/>
      <c r="H28" s="7"/>
      <c r="I28" s="61"/>
      <c r="K28" s="92">
        <f>IF(E28=0,SUM(K19:K27),SUM(K19:K27)*F28)</f>
        <v>19.444599999999998</v>
      </c>
      <c r="L28" s="92">
        <f>SUM(L19:L27)*F28</f>
        <v>37.1756</v>
      </c>
      <c r="M28" s="93">
        <f>SUM(M19:M27)*F28</f>
        <v>54.9066</v>
      </c>
      <c r="N28" s="93">
        <f>SUM(N19:N27)*F28</f>
        <v>72.6376</v>
      </c>
    </row>
    <row r="29" spans="1:14" ht="4.5" customHeight="1">
      <c r="A29" s="8"/>
      <c r="B29" s="8"/>
      <c r="C29" s="8"/>
      <c r="D29" s="8"/>
      <c r="E29" s="62"/>
      <c r="F29" s="63"/>
      <c r="G29" s="64"/>
      <c r="H29" s="65"/>
      <c r="I29" s="65"/>
      <c r="K29" s="66">
        <f>IF(K28*K14=0,0,SUM(K19:K27))</f>
        <v>0</v>
      </c>
      <c r="L29" s="66">
        <f>IF(L28*L14=0,0,SUM(L19:L27))</f>
        <v>0</v>
      </c>
      <c r="M29" s="66">
        <f>IF(M28*M14=0,0,SUM(M19:M27))</f>
        <v>0</v>
      </c>
      <c r="N29" s="66">
        <f>IF(N28*N14=0,0,SUM(N19:N27))</f>
        <v>0</v>
      </c>
    </row>
    <row r="30" spans="1:14" ht="4.5" customHeight="1">
      <c r="A30" s="8"/>
      <c r="B30" s="8"/>
      <c r="C30" s="8"/>
      <c r="D30" s="8"/>
      <c r="E30" s="67"/>
      <c r="F30" s="63"/>
      <c r="G30" s="64"/>
      <c r="H30" s="4"/>
      <c r="I30" s="4"/>
      <c r="K30" s="2"/>
      <c r="L30" s="2"/>
      <c r="M30" s="2"/>
      <c r="N30" s="2"/>
    </row>
    <row r="31" spans="1:7" ht="4.5" customHeight="1">
      <c r="A31" s="8"/>
      <c r="B31" s="8"/>
      <c r="C31" s="8"/>
      <c r="D31" s="8"/>
      <c r="E31" s="65"/>
      <c r="F31" s="65"/>
      <c r="G31" s="65"/>
    </row>
    <row r="32" spans="1:14" ht="17.25">
      <c r="A32" s="8"/>
      <c r="B32" s="8"/>
      <c r="C32" s="8"/>
      <c r="D32" s="8"/>
      <c r="E32" s="65"/>
      <c r="F32" s="65"/>
      <c r="G32" s="65"/>
      <c r="M32" s="68" t="s">
        <v>23</v>
      </c>
      <c r="N32" s="69" t="s">
        <v>24</v>
      </c>
    </row>
    <row r="33" spans="2:14" ht="17.25">
      <c r="B33" s="8"/>
      <c r="C33" s="8"/>
      <c r="D33" s="8"/>
      <c r="E33" s="65"/>
      <c r="F33" s="8"/>
      <c r="G33" s="8"/>
      <c r="I33" s="8"/>
      <c r="M33" s="70" t="s">
        <v>25</v>
      </c>
      <c r="N33" s="71" t="s">
        <v>26</v>
      </c>
    </row>
    <row r="34" spans="2:14" ht="22.5">
      <c r="B34" s="8"/>
      <c r="C34" s="8"/>
      <c r="D34" s="72" t="s">
        <v>27</v>
      </c>
      <c r="E34" s="73">
        <v>1</v>
      </c>
      <c r="F34" s="74" t="s">
        <v>28</v>
      </c>
      <c r="G34" s="8"/>
      <c r="H34" s="72" t="s">
        <v>29</v>
      </c>
      <c r="I34" s="73">
        <v>1</v>
      </c>
      <c r="J34" s="74" t="s">
        <v>30</v>
      </c>
      <c r="M34" s="75">
        <f>SUM(K29:N29)*F28</f>
        <v>0</v>
      </c>
      <c r="N34" s="76">
        <f>SUM(K29:N29)</f>
        <v>0</v>
      </c>
    </row>
    <row r="35" spans="2:10" ht="12.75">
      <c r="B35" s="8"/>
      <c r="C35" s="8"/>
      <c r="D35" s="77" t="s">
        <v>31</v>
      </c>
      <c r="E35" s="73">
        <v>2</v>
      </c>
      <c r="F35" s="74" t="s">
        <v>32</v>
      </c>
      <c r="G35" s="8"/>
      <c r="H35" s="77" t="s">
        <v>33</v>
      </c>
      <c r="I35" s="73">
        <v>1</v>
      </c>
      <c r="J35" s="74" t="s">
        <v>34</v>
      </c>
    </row>
    <row r="36" spans="2:14" ht="12.75">
      <c r="B36" s="8"/>
      <c r="C36" s="8"/>
      <c r="D36" s="77"/>
      <c r="E36" s="73">
        <v>2</v>
      </c>
      <c r="F36" s="74" t="s">
        <v>35</v>
      </c>
      <c r="G36" s="8"/>
      <c r="H36" s="77" t="s">
        <v>31</v>
      </c>
      <c r="I36" s="73">
        <v>2</v>
      </c>
      <c r="J36" s="74" t="s">
        <v>36</v>
      </c>
      <c r="M36" s="78" t="s">
        <v>37</v>
      </c>
      <c r="N36" s="79" t="s">
        <v>38</v>
      </c>
    </row>
    <row r="37" spans="2:14" ht="12.75">
      <c r="B37" s="8"/>
      <c r="C37" s="8"/>
      <c r="D37" s="77"/>
      <c r="E37" s="73">
        <v>3</v>
      </c>
      <c r="F37" s="74" t="s">
        <v>18</v>
      </c>
      <c r="G37" s="8"/>
      <c r="H37" s="77"/>
      <c r="I37" s="73">
        <v>3</v>
      </c>
      <c r="J37" s="74" t="s">
        <v>18</v>
      </c>
      <c r="M37" s="80"/>
      <c r="N37" s="80"/>
    </row>
    <row r="38" spans="2:14" ht="12.75">
      <c r="B38" s="8"/>
      <c r="C38" s="8"/>
      <c r="D38" s="77"/>
      <c r="E38" s="73">
        <v>2</v>
      </c>
      <c r="F38" s="74" t="s">
        <v>19</v>
      </c>
      <c r="G38" s="8"/>
      <c r="H38" s="77"/>
      <c r="I38" s="73">
        <v>1</v>
      </c>
      <c r="J38" s="74" t="s">
        <v>19</v>
      </c>
      <c r="M38" s="81"/>
      <c r="N38" s="81"/>
    </row>
    <row r="39" spans="2:14" ht="12.75">
      <c r="B39" s="8"/>
      <c r="C39" s="8"/>
      <c r="D39" s="77"/>
      <c r="E39" s="73">
        <v>4</v>
      </c>
      <c r="F39" s="74" t="s">
        <v>20</v>
      </c>
      <c r="G39" s="8"/>
      <c r="H39" s="77"/>
      <c r="I39" s="73">
        <v>2</v>
      </c>
      <c r="J39" s="74" t="s">
        <v>20</v>
      </c>
      <c r="M39" s="82"/>
      <c r="N39" s="82"/>
    </row>
    <row r="40" spans="2:14" ht="12.75">
      <c r="B40" s="8"/>
      <c r="C40" s="8"/>
      <c r="D40" s="77"/>
      <c r="E40" s="73">
        <v>2</v>
      </c>
      <c r="F40" s="74" t="s">
        <v>21</v>
      </c>
      <c r="G40" s="83"/>
      <c r="H40" s="77"/>
      <c r="I40" s="73">
        <v>2</v>
      </c>
      <c r="J40" s="74" t="s">
        <v>21</v>
      </c>
      <c r="N40" s="84"/>
    </row>
    <row r="41" spans="1:7" ht="12.75">
      <c r="A41" s="8"/>
      <c r="B41" s="8"/>
      <c r="C41" s="8"/>
      <c r="D41" s="8"/>
      <c r="E41" s="8"/>
      <c r="F41" s="8"/>
      <c r="G41" s="8"/>
    </row>
    <row r="42" ht="12.75">
      <c r="G42" s="8"/>
    </row>
    <row r="43" spans="7:14" ht="12.75">
      <c r="G43" s="8"/>
      <c r="M43" s="85"/>
      <c r="N43" s="85"/>
    </row>
    <row r="44" spans="7:13" ht="12.75">
      <c r="G44" s="83"/>
      <c r="M44" s="85"/>
    </row>
    <row r="45" spans="6:7" ht="12.75">
      <c r="F45" s="86"/>
      <c r="G45" s="83"/>
    </row>
    <row r="46" spans="4:10" ht="12.75">
      <c r="D46" s="72" t="s">
        <v>39</v>
      </c>
      <c r="E46" s="73">
        <v>1</v>
      </c>
      <c r="F46" s="74" t="s">
        <v>28</v>
      </c>
      <c r="G46" s="83"/>
      <c r="H46" s="72" t="s">
        <v>40</v>
      </c>
      <c r="I46" s="73">
        <v>1</v>
      </c>
      <c r="J46" s="74" t="s">
        <v>28</v>
      </c>
    </row>
    <row r="47" spans="4:10" ht="12.75">
      <c r="D47" s="77" t="s">
        <v>41</v>
      </c>
      <c r="E47" s="73">
        <v>1</v>
      </c>
      <c r="F47" s="74" t="s">
        <v>42</v>
      </c>
      <c r="G47" s="83"/>
      <c r="H47" s="77" t="s">
        <v>33</v>
      </c>
      <c r="I47" s="73">
        <v>1</v>
      </c>
      <c r="J47" s="74" t="s">
        <v>42</v>
      </c>
    </row>
    <row r="48" spans="4:11" ht="12.75">
      <c r="D48" s="77"/>
      <c r="E48" s="73">
        <v>2</v>
      </c>
      <c r="F48" s="74" t="s">
        <v>32</v>
      </c>
      <c r="G48" s="83"/>
      <c r="H48" s="77" t="s">
        <v>43</v>
      </c>
      <c r="I48" s="73">
        <v>1</v>
      </c>
      <c r="J48" s="74" t="s">
        <v>44</v>
      </c>
      <c r="K48" s="8"/>
    </row>
    <row r="49" spans="4:11" ht="12.75">
      <c r="D49" s="77"/>
      <c r="E49" s="73">
        <v>2</v>
      </c>
      <c r="F49" s="74" t="s">
        <v>35</v>
      </c>
      <c r="G49" s="8"/>
      <c r="H49" s="77"/>
      <c r="I49" s="73">
        <v>2</v>
      </c>
      <c r="J49" s="74" t="s">
        <v>35</v>
      </c>
      <c r="K49" s="8"/>
    </row>
    <row r="50" spans="4:11" ht="12.75">
      <c r="D50" s="77"/>
      <c r="E50" s="73">
        <v>3</v>
      </c>
      <c r="F50" s="74" t="s">
        <v>18</v>
      </c>
      <c r="G50" s="8"/>
      <c r="H50" s="77"/>
      <c r="I50" s="73">
        <v>3</v>
      </c>
      <c r="J50" s="74" t="s">
        <v>18</v>
      </c>
      <c r="K50" s="8"/>
    </row>
    <row r="51" spans="4:11" ht="12.75">
      <c r="D51" s="77"/>
      <c r="E51" s="73">
        <v>4</v>
      </c>
      <c r="F51" s="74" t="s">
        <v>19</v>
      </c>
      <c r="G51" s="8"/>
      <c r="H51" s="77"/>
      <c r="I51" s="73">
        <v>2</v>
      </c>
      <c r="J51" s="74" t="s">
        <v>19</v>
      </c>
      <c r="K51" s="8"/>
    </row>
    <row r="52" spans="4:11" ht="12.75">
      <c r="D52" s="77"/>
      <c r="E52" s="73">
        <v>4</v>
      </c>
      <c r="F52" s="74" t="s">
        <v>20</v>
      </c>
      <c r="G52" s="8"/>
      <c r="H52" s="77"/>
      <c r="I52" s="73">
        <v>2</v>
      </c>
      <c r="J52" s="74" t="s">
        <v>20</v>
      </c>
      <c r="K52" s="8"/>
    </row>
    <row r="53" spans="4:11" ht="12.75">
      <c r="D53" s="77"/>
      <c r="E53" s="73">
        <v>4</v>
      </c>
      <c r="F53" s="74" t="s">
        <v>21</v>
      </c>
      <c r="G53" s="83"/>
      <c r="H53" s="77"/>
      <c r="I53" s="73">
        <v>4</v>
      </c>
      <c r="J53" s="74" t="s">
        <v>21</v>
      </c>
      <c r="K53" s="8"/>
    </row>
    <row r="54" spans="6:11" ht="12.75">
      <c r="F54" s="86"/>
      <c r="G54" s="83"/>
      <c r="H54" s="83"/>
      <c r="I54" s="83"/>
      <c r="J54" s="83"/>
      <c r="K54" s="8"/>
    </row>
    <row r="55" spans="6:11" ht="12.75">
      <c r="F55" s="86"/>
      <c r="G55" s="83"/>
      <c r="H55" s="83"/>
      <c r="I55" s="83"/>
      <c r="J55" s="83"/>
      <c r="K55" s="8"/>
    </row>
    <row r="56" spans="6:11" ht="12.75">
      <c r="F56" s="86"/>
      <c r="G56" s="83"/>
      <c r="H56" s="83"/>
      <c r="I56" s="83"/>
      <c r="J56" s="83"/>
      <c r="K56" s="8"/>
    </row>
    <row r="57" spans="6:11" ht="12.75">
      <c r="F57" s="86"/>
      <c r="G57" s="83"/>
      <c r="H57" s="83"/>
      <c r="I57" s="83"/>
      <c r="J57" s="83"/>
      <c r="K57" s="8"/>
    </row>
    <row r="58" spans="6:11" ht="12.75">
      <c r="F58" s="86"/>
      <c r="G58" s="8"/>
      <c r="H58" s="8"/>
      <c r="K58" s="8"/>
    </row>
    <row r="59" spans="6:10" ht="12.75">
      <c r="F59" s="86"/>
      <c r="G59" s="8"/>
      <c r="H59" s="8"/>
      <c r="I59" s="8"/>
      <c r="J59" s="8"/>
    </row>
    <row r="60" spans="6:10" ht="12.75">
      <c r="F60" s="86"/>
      <c r="G60" s="8"/>
      <c r="H60" s="8"/>
      <c r="I60" s="8"/>
      <c r="J60" s="8"/>
    </row>
    <row r="61" spans="6:10" ht="12.75">
      <c r="F61" s="86"/>
      <c r="G61" s="83"/>
      <c r="H61" s="83"/>
      <c r="I61" s="83"/>
      <c r="J61" s="83"/>
    </row>
    <row r="62" spans="6:17" ht="12.75">
      <c r="F62" s="86"/>
      <c r="G62" s="83"/>
      <c r="H62" s="83"/>
      <c r="I62" s="83"/>
      <c r="J62" s="83"/>
      <c r="O62" s="85"/>
      <c r="P62" s="85"/>
      <c r="Q62" s="85"/>
    </row>
    <row r="63" spans="6:17" ht="12.75">
      <c r="F63" s="86"/>
      <c r="G63" s="83"/>
      <c r="H63" s="83"/>
      <c r="I63" s="83"/>
      <c r="J63" s="83"/>
      <c r="O63" s="85"/>
      <c r="P63" s="85"/>
      <c r="Q63" s="85"/>
    </row>
    <row r="64" spans="6:10" ht="12.75">
      <c r="F64" s="86"/>
      <c r="G64" s="83"/>
      <c r="H64" s="83"/>
      <c r="I64" s="83"/>
      <c r="J64" s="83"/>
    </row>
    <row r="65" spans="6:10" ht="12.75">
      <c r="F65" s="86"/>
      <c r="G65" s="83"/>
      <c r="H65" s="83"/>
      <c r="I65" s="83"/>
      <c r="J65" s="83"/>
    </row>
    <row r="66" ht="12.75">
      <c r="F66" s="87"/>
    </row>
    <row r="72" spans="1:6" ht="12.75">
      <c r="A72" s="8"/>
      <c r="B72" s="8"/>
      <c r="C72" s="8"/>
      <c r="D72" s="8"/>
      <c r="E72" s="8"/>
      <c r="F72" s="8"/>
    </row>
    <row r="73" spans="1:6" ht="12.75">
      <c r="A73" s="8"/>
      <c r="B73" s="8"/>
      <c r="C73" s="8"/>
      <c r="D73" s="8"/>
      <c r="E73" s="8"/>
      <c r="F73" s="8"/>
    </row>
    <row r="74" spans="1:6" ht="12.75">
      <c r="A74" s="8"/>
      <c r="B74" s="8"/>
      <c r="C74" s="8"/>
      <c r="D74" s="8"/>
      <c r="E74" s="8"/>
      <c r="F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8"/>
      <c r="B76" s="15"/>
      <c r="C76" s="15"/>
      <c r="D76" s="8"/>
      <c r="E76" s="89"/>
      <c r="F76" s="25"/>
      <c r="G76" s="25"/>
    </row>
    <row r="77" spans="1:7" ht="12.75">
      <c r="A77" s="90"/>
      <c r="B77" s="91"/>
      <c r="C77" s="91"/>
      <c r="D77" s="8"/>
      <c r="E77" s="64"/>
      <c r="F77" s="65"/>
      <c r="G77" s="65"/>
    </row>
    <row r="78" spans="1:7" ht="12.75">
      <c r="A78" s="90"/>
      <c r="B78" s="91"/>
      <c r="C78" s="91"/>
      <c r="D78" s="8"/>
      <c r="E78" s="64"/>
      <c r="F78" s="65"/>
      <c r="G78" s="65"/>
    </row>
    <row r="79" spans="1:7" ht="12.75">
      <c r="A79" s="90"/>
      <c r="B79" s="91"/>
      <c r="C79" s="91"/>
      <c r="D79" s="8"/>
      <c r="E79" s="64"/>
      <c r="F79" s="65"/>
      <c r="G79" s="65"/>
    </row>
    <row r="80" spans="1:7" ht="12.75">
      <c r="A80" s="90"/>
      <c r="B80" s="91"/>
      <c r="C80" s="91"/>
      <c r="D80" s="8"/>
      <c r="E80" s="64"/>
      <c r="F80" s="65"/>
      <c r="G80" s="65"/>
    </row>
    <row r="81" spans="1:7" ht="12.75">
      <c r="A81" s="90"/>
      <c r="B81" s="91"/>
      <c r="C81" s="91"/>
      <c r="D81" s="8"/>
      <c r="E81" s="64"/>
      <c r="F81" s="65"/>
      <c r="G81" s="65"/>
    </row>
    <row r="82" spans="1:7" ht="12.75">
      <c r="A82" s="90"/>
      <c r="B82" s="91"/>
      <c r="C82" s="91"/>
      <c r="D82" s="8"/>
      <c r="E82" s="64"/>
      <c r="F82" s="65"/>
      <c r="G82" s="65"/>
    </row>
    <row r="83" spans="1:7" ht="12.75">
      <c r="A83" s="90"/>
      <c r="B83" s="91"/>
      <c r="C83" s="91"/>
      <c r="D83" s="8"/>
      <c r="E83" s="64"/>
      <c r="F83" s="65"/>
      <c r="G83" s="65"/>
    </row>
    <row r="84" spans="1:7" ht="12.75">
      <c r="A84" s="90"/>
      <c r="B84" s="91"/>
      <c r="C84" s="91"/>
      <c r="D84" s="8"/>
      <c r="E84" s="64"/>
      <c r="F84" s="65"/>
      <c r="G84" s="65"/>
    </row>
    <row r="85" spans="1:7" ht="12.75">
      <c r="A85" s="90"/>
      <c r="B85" s="91"/>
      <c r="C85" s="91"/>
      <c r="D85" s="8"/>
      <c r="E85" s="64"/>
      <c r="F85" s="65"/>
      <c r="G85" s="65"/>
    </row>
    <row r="86" spans="1:7" ht="12.75">
      <c r="A86" s="90"/>
      <c r="B86" s="91"/>
      <c r="C86" s="91"/>
      <c r="D86" s="8"/>
      <c r="E86" s="64"/>
      <c r="F86" s="65"/>
      <c r="G86" s="65"/>
    </row>
    <row r="87" spans="1:7" ht="12.75">
      <c r="A87" s="90"/>
      <c r="B87" s="91"/>
      <c r="C87" s="91"/>
      <c r="D87" s="8"/>
      <c r="E87" s="64"/>
      <c r="F87" s="65"/>
      <c r="G87" s="65"/>
    </row>
    <row r="88" spans="1:7" ht="12.75">
      <c r="A88" s="90"/>
      <c r="B88" s="91"/>
      <c r="C88" s="91"/>
      <c r="D88" s="8"/>
      <c r="E88" s="64"/>
      <c r="F88" s="65"/>
      <c r="G88" s="65"/>
    </row>
    <row r="89" spans="1:7" ht="12.75">
      <c r="A89" s="90"/>
      <c r="B89" s="91"/>
      <c r="C89" s="91"/>
      <c r="D89" s="8"/>
      <c r="E89" s="64"/>
      <c r="F89" s="65"/>
      <c r="G89" s="65"/>
    </row>
    <row r="90" spans="1:7" ht="12.75">
      <c r="A90" s="90"/>
      <c r="B90" s="91"/>
      <c r="C90" s="91"/>
      <c r="D90" s="8"/>
      <c r="E90" s="64"/>
      <c r="F90" s="65"/>
      <c r="G90" s="65"/>
    </row>
    <row r="91" spans="1:7" ht="12.75">
      <c r="A91" s="90"/>
      <c r="B91" s="91"/>
      <c r="C91" s="91"/>
      <c r="D91" s="8"/>
      <c r="E91" s="64"/>
      <c r="F91" s="65"/>
      <c r="G91" s="65"/>
    </row>
    <row r="92" spans="1:6" ht="12.75">
      <c r="A92" s="8"/>
      <c r="B92" s="8"/>
      <c r="C92" s="8"/>
      <c r="D92" s="8"/>
      <c r="E92" s="8"/>
      <c r="F92" s="8"/>
    </row>
    <row r="93" spans="1:6" ht="12.75">
      <c r="A93" s="8"/>
      <c r="B93" s="8"/>
      <c r="C93" s="8"/>
      <c r="D93" s="8"/>
      <c r="E93" s="8"/>
      <c r="F93" s="8"/>
    </row>
  </sheetData>
  <sheetProtection/>
  <conditionalFormatting sqref="K18">
    <cfRule type="cellIs" priority="1" dxfId="14" operator="lessThan" stopIfTrue="1">
      <formula>44.62</formula>
    </cfRule>
  </conditionalFormatting>
  <conditionalFormatting sqref="M28">
    <cfRule type="cellIs" priority="2" dxfId="0" operator="lessThanOrEqual" stopIfTrue="1">
      <formula>100</formula>
    </cfRule>
  </conditionalFormatting>
  <conditionalFormatting sqref="F25:F26">
    <cfRule type="cellIs" priority="3" dxfId="0" operator="lessThanOrEqual" stopIfTrue="1">
      <formula>2</formula>
    </cfRule>
  </conditionalFormatting>
  <conditionalFormatting sqref="G25">
    <cfRule type="cellIs" priority="4" dxfId="0" operator="lessThanOrEqual" stopIfTrue="1">
      <formula>3</formula>
    </cfRule>
  </conditionalFormatting>
  <conditionalFormatting sqref="G26">
    <cfRule type="cellIs" priority="5" dxfId="0" operator="lessThanOrEqual" stopIfTrue="1">
      <formula>4</formula>
    </cfRule>
  </conditionalFormatting>
  <conditionalFormatting sqref="F22 G22:G24 G27 H22:I22">
    <cfRule type="cellIs" priority="6" dxfId="0" operator="lessThanOrEqual" stopIfTrue="1">
      <formula>0</formula>
    </cfRule>
  </conditionalFormatting>
  <conditionalFormatting sqref="K28">
    <cfRule type="cellIs" priority="7" dxfId="0" operator="lessThanOrEqual" stopIfTrue="1">
      <formula>40</formula>
    </cfRule>
  </conditionalFormatting>
  <conditionalFormatting sqref="L28">
    <cfRule type="cellIs" priority="8" dxfId="0" operator="lessThanOrEqual" stopIfTrue="1">
      <formula>70</formula>
    </cfRule>
  </conditionalFormatting>
  <conditionalFormatting sqref="N28">
    <cfRule type="cellIs" priority="9" dxfId="0" operator="lessThanOrEqual" stopIfTrue="1">
      <formula>150</formula>
    </cfRule>
  </conditionalFormatting>
  <conditionalFormatting sqref="F19:G20 F23:F24 F27">
    <cfRule type="cellIs" priority="10" dxfId="0" operator="lessThan" stopIfTrue="1">
      <formula>1</formula>
    </cfRule>
  </conditionalFormatting>
  <conditionalFormatting sqref="H19:I20 H23:I24 H27:I27">
    <cfRule type="cellIs" priority="11" dxfId="0" operator="equal" stopIfTrue="1">
      <formula>0</formula>
    </cfRule>
  </conditionalFormatting>
  <conditionalFormatting sqref="H25">
    <cfRule type="cellIs" priority="12" dxfId="0" operator="equal" stopIfTrue="1">
      <formula>4</formula>
    </cfRule>
  </conditionalFormatting>
  <conditionalFormatting sqref="H26">
    <cfRule type="cellIs" priority="13" dxfId="0" operator="equal" stopIfTrue="1">
      <formula>6</formula>
    </cfRule>
  </conditionalFormatting>
  <conditionalFormatting sqref="I25">
    <cfRule type="cellIs" priority="14" dxfId="0" operator="equal" stopIfTrue="1">
      <formula>5</formula>
    </cfRule>
  </conditionalFormatting>
  <conditionalFormatting sqref="I26">
    <cfRule type="cellIs" priority="15" dxfId="0" operator="equal" stopIfTrue="1">
      <formula>8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beckmann</cp:lastModifiedBy>
  <cp:lastPrinted>2017-08-15T07:07:28Z</cp:lastPrinted>
  <dcterms:modified xsi:type="dcterms:W3CDTF">2023-03-07T10:09:06Z</dcterms:modified>
  <cp:category/>
  <cp:version/>
  <cp:contentType/>
  <cp:contentStatus/>
</cp:coreProperties>
</file>